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ebi/Documents/0. BURCASH (TM)/3. PRODUSELE/2021 - PROFIT FIRST 500 k/PF 4 Restaurants/RESURSE/"/>
    </mc:Choice>
  </mc:AlternateContent>
  <xr:revisionPtr revIDLastSave="0" documentId="13_ncr:1_{6FEFDD11-64A2-EF4A-B374-473AD01A3039}" xr6:coauthVersionLast="47" xr6:coauthVersionMax="47" xr10:uidLastSave="{00000000-0000-0000-0000-000000000000}"/>
  <bookViews>
    <workbookView xWindow="0" yWindow="500" windowWidth="28800" windowHeight="17500" tabRatio="500" activeTab="1" xr2:uid="{00000000-000D-0000-FFFF-FFFF00000000}"/>
  </bookViews>
  <sheets>
    <sheet name="Model" sheetId="2" r:id="rId1"/>
    <sheet name="Simulari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4" i="2" l="1"/>
  <c r="F16" i="2"/>
  <c r="F54" i="2" l="1"/>
  <c r="F21" i="2"/>
  <c r="F19" i="2"/>
  <c r="F10" i="2"/>
  <c r="G13" i="2" s="1"/>
  <c r="I14" i="1"/>
  <c r="I9" i="1"/>
  <c r="I48" i="1"/>
  <c r="I13" i="1"/>
  <c r="I8" i="1"/>
  <c r="I15" i="1"/>
  <c r="I21" i="1"/>
  <c r="I23" i="1"/>
  <c r="I24" i="1"/>
  <c r="I25" i="1"/>
  <c r="I26" i="1"/>
  <c r="F10" i="1"/>
  <c r="I17" i="1" l="1"/>
  <c r="G16" i="2"/>
  <c r="G14" i="2"/>
  <c r="G19" i="2"/>
  <c r="G44" i="2"/>
  <c r="G20" i="2"/>
  <c r="G10" i="2"/>
  <c r="G21" i="2"/>
  <c r="F26" i="2"/>
  <c r="I10" i="1"/>
  <c r="F22" i="1"/>
  <c r="I22" i="1" s="1"/>
  <c r="F20" i="1"/>
  <c r="I20" i="1" s="1"/>
  <c r="F17" i="1"/>
  <c r="G15" i="1"/>
  <c r="F28" i="2" l="1"/>
  <c r="G26" i="2"/>
  <c r="G20" i="1"/>
  <c r="G22" i="1"/>
  <c r="G21" i="1"/>
  <c r="F27" i="1"/>
  <c r="G10" i="1"/>
  <c r="G17" i="1"/>
  <c r="G13" i="1"/>
  <c r="G14" i="1"/>
  <c r="G27" i="1" l="1"/>
  <c r="I27" i="1"/>
  <c r="I29" i="1" s="1"/>
  <c r="F29" i="1"/>
  <c r="F46" i="2"/>
  <c r="F51" i="2" s="1"/>
  <c r="G28" i="2"/>
  <c r="G29" i="1"/>
  <c r="F54" i="1"/>
  <c r="F49" i="1"/>
  <c r="F41" i="1"/>
  <c r="F40" i="1"/>
  <c r="F42" i="1"/>
  <c r="F43" i="1"/>
  <c r="F39" i="1"/>
  <c r="K29" i="1" l="1"/>
  <c r="G46" i="2"/>
  <c r="F38" i="1"/>
  <c r="F37" i="1"/>
  <c r="F44" i="1"/>
  <c r="G44" i="1" l="1"/>
  <c r="I44" i="1"/>
  <c r="I46" i="1" s="1"/>
  <c r="F53" i="2"/>
  <c r="F55" i="2" s="1"/>
  <c r="G55" i="2" s="1"/>
  <c r="G51" i="2"/>
  <c r="F46" i="1"/>
  <c r="G46" i="1" s="1"/>
  <c r="K46" i="1" l="1"/>
  <c r="I51" i="1"/>
  <c r="F51" i="1"/>
  <c r="K51" i="1" l="1"/>
  <c r="I53" i="1"/>
  <c r="I55" i="1" s="1"/>
  <c r="G51" i="1"/>
  <c r="F53" i="1"/>
  <c r="F55" i="1" s="1"/>
  <c r="G55" i="1" s="1"/>
  <c r="K55" i="1" l="1"/>
</calcChain>
</file>

<file path=xl/sharedStrings.xml><?xml version="1.0" encoding="utf-8"?>
<sst xmlns="http://schemas.openxmlformats.org/spreadsheetml/2006/main" count="95" uniqueCount="54">
  <si>
    <t>Telecomunicatii</t>
  </si>
  <si>
    <t>Utilitati</t>
  </si>
  <si>
    <t>Transport</t>
  </si>
  <si>
    <t>Marketing si promovare</t>
  </si>
  <si>
    <t>Asigurari</t>
  </si>
  <si>
    <t>Dobanzi</t>
  </si>
  <si>
    <t>www.burcash.ro</t>
  </si>
  <si>
    <t>NOTĂ : Dacă introduceți linii noi actualizați formulele de pe liniile colorate. </t>
  </si>
  <si>
    <t>Servicii prestate de terti (contabilitate, training,curatenie)</t>
  </si>
  <si>
    <t>Impozit pe dividende</t>
  </si>
  <si>
    <t>Bonus si Protocol Angajati</t>
  </si>
  <si>
    <t>Materiale consumabile (curatenie,etc)</t>
  </si>
  <si>
    <t>% din total</t>
  </si>
  <si>
    <t>VALOARE (fara TVA)</t>
  </si>
  <si>
    <t>VENITURI</t>
  </si>
  <si>
    <t>Cost materii prime bucătărie</t>
  </si>
  <si>
    <t>Venituri din vânzare mâncare</t>
  </si>
  <si>
    <t>Venituri din vânzare băuturi</t>
  </si>
  <si>
    <t>Costul cu livrarea produse (delivery)</t>
  </si>
  <si>
    <t>COST BUNURI VANDUTE</t>
  </si>
  <si>
    <t>Cost băuturi (bar)</t>
  </si>
  <si>
    <t>COST FORTA DE MUNCA</t>
  </si>
  <si>
    <t>Taxe si impozite salarizare</t>
  </si>
  <si>
    <t>Salarii personal bucătărie</t>
  </si>
  <si>
    <t>Salarii personal bar</t>
  </si>
  <si>
    <t>Salarii personal servire</t>
  </si>
  <si>
    <t>Salarii Management</t>
  </si>
  <si>
    <t xml:space="preserve">Tichete de masa </t>
  </si>
  <si>
    <t>Bonusuri si compensatii angajati</t>
  </si>
  <si>
    <t xml:space="preserve">   TOTAL VENITURI</t>
  </si>
  <si>
    <t xml:space="preserve">   TOTAL  COST BUNURI VANDUTE</t>
  </si>
  <si>
    <t xml:space="preserve">   TOTAL COST FORTA DE MUNCA</t>
  </si>
  <si>
    <t>MARJA BRUTA</t>
  </si>
  <si>
    <t>CHELTUIELI OPERATIONALE</t>
  </si>
  <si>
    <t>Chirii</t>
  </si>
  <si>
    <t>Reparații si intreținere</t>
  </si>
  <si>
    <t>Cheltuieli operationale directe*</t>
  </si>
  <si>
    <t>Muzică si entartainment</t>
  </si>
  <si>
    <t>Alte cheltuieli operationale</t>
  </si>
  <si>
    <t xml:space="preserve">   TOTAL CHELTUIELI OPERATIONALE </t>
  </si>
  <si>
    <t>PROFIT OPERATIONAL (EBITDA)</t>
  </si>
  <si>
    <t>Amortizari si depreciere</t>
  </si>
  <si>
    <t xml:space="preserve">   PROFITUL BRUT</t>
  </si>
  <si>
    <t>Impozit pe venit/profit</t>
  </si>
  <si>
    <t>PROFITUL NET</t>
  </si>
  <si>
    <t>RESTAURANT ”ALA FAMIGLIA”</t>
  </si>
  <si>
    <t>Venituri bar</t>
  </si>
  <si>
    <t>Venituri bucatarie</t>
  </si>
  <si>
    <t>Comisioane platforme livrare</t>
  </si>
  <si>
    <t>* Tinuta, fete masa, tacâmuri, etc.</t>
  </si>
  <si>
    <t>Bonusuri primite de la furnizori (-)</t>
  </si>
  <si>
    <t>Salarii personal bucătărie + tichete</t>
  </si>
  <si>
    <t>Salarii personal bar +tichete</t>
  </si>
  <si>
    <t>Salarii personal servire+tichete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</si>
</sst>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;\-0;;@"/>
    <numFmt numFmtId="165" formatCode="0.0%"/>
    <numFmt numFmtId="166" formatCode="0_ ;\-0\ "/>
    <numFmt numFmtId="167" formatCode="_-* #,##0_-;\-* #,##0_-;_-* &quot;-&quot;??_-;_-@_-"/>
  </numFmts>
  <fonts count="21" x14ac:knownFonts="1"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66CC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3" tint="0.3999755851924192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82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5" fillId="0" borderId="0" xfId="1"/>
    <xf numFmtId="164" fontId="0" fillId="0" borderId="4" xfId="0" applyNumberFormat="1" applyBorder="1"/>
    <xf numFmtId="0" fontId="8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1" fillId="0" borderId="0" xfId="0" applyFont="1"/>
    <xf numFmtId="165" fontId="0" fillId="0" borderId="4" xfId="0" applyNumberFormat="1" applyBorder="1"/>
    <xf numFmtId="0" fontId="3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9" fontId="0" fillId="0" borderId="9" xfId="2" applyFont="1" applyBorder="1" applyAlignment="1">
      <alignment horizontal="center"/>
    </xf>
    <xf numFmtId="9" fontId="9" fillId="0" borderId="9" xfId="2" applyFont="1" applyBorder="1" applyAlignment="1">
      <alignment horizontal="center"/>
    </xf>
    <xf numFmtId="10" fontId="10" fillId="0" borderId="9" xfId="2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165" fontId="10" fillId="0" borderId="4" xfId="0" applyNumberFormat="1" applyFont="1" applyBorder="1"/>
    <xf numFmtId="0" fontId="12" fillId="0" borderId="3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13" fillId="0" borderId="3" xfId="0" applyFont="1" applyBorder="1" applyAlignment="1">
      <alignment horizontal="left"/>
    </xf>
    <xf numFmtId="0" fontId="0" fillId="0" borderId="4" xfId="0" applyBorder="1" applyAlignment="1">
      <alignment horizontal="right"/>
    </xf>
    <xf numFmtId="164" fontId="0" fillId="0" borderId="4" xfId="0" applyNumberFormat="1" applyBorder="1" applyAlignment="1">
      <alignment horizontal="right"/>
    </xf>
    <xf numFmtId="164" fontId="10" fillId="0" borderId="4" xfId="0" applyNumberFormat="1" applyFont="1" applyBorder="1" applyAlignment="1">
      <alignment horizontal="right"/>
    </xf>
    <xf numFmtId="165" fontId="0" fillId="0" borderId="4" xfId="0" applyNumberFormat="1" applyBorder="1" applyAlignment="1">
      <alignment horizontal="right"/>
    </xf>
    <xf numFmtId="165" fontId="10" fillId="0" borderId="4" xfId="0" applyNumberFormat="1" applyFont="1" applyBorder="1" applyAlignment="1">
      <alignment horizontal="right"/>
    </xf>
    <xf numFmtId="3" fontId="10" fillId="4" borderId="9" xfId="0" applyNumberFormat="1" applyFont="1" applyFill="1" applyBorder="1" applyAlignment="1">
      <alignment horizontal="center"/>
    </xf>
    <xf numFmtId="9" fontId="10" fillId="4" borderId="4" xfId="2" applyFont="1" applyFill="1" applyBorder="1" applyAlignment="1">
      <alignment horizontal="right"/>
    </xf>
    <xf numFmtId="165" fontId="10" fillId="4" borderId="4" xfId="0" applyNumberFormat="1" applyFont="1" applyFill="1" applyBorder="1" applyAlignment="1">
      <alignment horizontal="right"/>
    </xf>
    <xf numFmtId="165" fontId="10" fillId="4" borderId="4" xfId="0" applyNumberFormat="1" applyFont="1" applyFill="1" applyBorder="1"/>
    <xf numFmtId="0" fontId="3" fillId="4" borderId="3" xfId="0" applyFont="1" applyFill="1" applyBorder="1"/>
    <xf numFmtId="0" fontId="3" fillId="4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3" fontId="10" fillId="2" borderId="9" xfId="0" applyNumberFormat="1" applyFont="1" applyFill="1" applyBorder="1" applyAlignment="1">
      <alignment horizontal="center"/>
    </xf>
    <xf numFmtId="165" fontId="10" fillId="2" borderId="4" xfId="0" applyNumberFormat="1" applyFont="1" applyFill="1" applyBorder="1"/>
    <xf numFmtId="167" fontId="10" fillId="2" borderId="9" xfId="3" applyNumberFormat="1" applyFont="1" applyFill="1" applyBorder="1" applyAlignment="1">
      <alignment horizontal="center"/>
    </xf>
    <xf numFmtId="167" fontId="10" fillId="4" borderId="9" xfId="3" applyNumberFormat="1" applyFont="1" applyFill="1" applyBorder="1" applyAlignment="1">
      <alignment horizontal="center"/>
    </xf>
    <xf numFmtId="165" fontId="10" fillId="2" borderId="4" xfId="0" applyNumberFormat="1" applyFont="1" applyFill="1" applyBorder="1" applyAlignment="1">
      <alignment horizontal="right"/>
    </xf>
    <xf numFmtId="166" fontId="10" fillId="0" borderId="4" xfId="0" applyNumberFormat="1" applyFont="1" applyBorder="1" applyAlignment="1">
      <alignment horizontal="right"/>
    </xf>
    <xf numFmtId="164" fontId="10" fillId="0" borderId="7" xfId="0" applyNumberFormat="1" applyFont="1" applyBorder="1" applyAlignment="1">
      <alignment horizontal="right"/>
    </xf>
    <xf numFmtId="0" fontId="0" fillId="4" borderId="0" xfId="0" applyFill="1"/>
    <xf numFmtId="0" fontId="10" fillId="4" borderId="0" xfId="0" applyFont="1" applyFill="1"/>
    <xf numFmtId="0" fontId="2" fillId="0" borderId="3" xfId="0" applyFont="1" applyBorder="1" applyAlignment="1">
      <alignment horizontal="left"/>
    </xf>
    <xf numFmtId="0" fontId="10" fillId="0" borderId="0" xfId="0" applyFont="1"/>
    <xf numFmtId="0" fontId="0" fillId="0" borderId="4" xfId="0" applyBorder="1"/>
    <xf numFmtId="0" fontId="10" fillId="2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0" fillId="2" borderId="0" xfId="0" applyFill="1"/>
    <xf numFmtId="165" fontId="0" fillId="0" borderId="0" xfId="0" applyNumberFormat="1"/>
    <xf numFmtId="9" fontId="0" fillId="0" borderId="0" xfId="2" applyFont="1"/>
    <xf numFmtId="3" fontId="15" fillId="4" borderId="9" xfId="0" applyNumberFormat="1" applyFont="1" applyFill="1" applyBorder="1" applyAlignment="1">
      <alignment horizontal="center"/>
    </xf>
    <xf numFmtId="165" fontId="0" fillId="0" borderId="0" xfId="2" applyNumberFormat="1" applyFont="1"/>
    <xf numFmtId="0" fontId="16" fillId="0" borderId="0" xfId="0" applyFont="1"/>
    <xf numFmtId="0" fontId="0" fillId="0" borderId="9" xfId="0" applyBorder="1"/>
    <xf numFmtId="167" fontId="14" fillId="0" borderId="9" xfId="3" applyNumberFormat="1" applyFont="1" applyBorder="1"/>
    <xf numFmtId="3" fontId="0" fillId="0" borderId="9" xfId="0" applyNumberFormat="1" applyBorder="1"/>
    <xf numFmtId="167" fontId="10" fillId="0" borderId="9" xfId="0" applyNumberFormat="1" applyFont="1" applyBorder="1"/>
    <xf numFmtId="167" fontId="0" fillId="0" borderId="9" xfId="0" applyNumberFormat="1" applyBorder="1"/>
    <xf numFmtId="0" fontId="0" fillId="0" borderId="10" xfId="0" applyBorder="1"/>
    <xf numFmtId="165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9" fontId="18" fillId="0" borderId="0" xfId="2" applyFont="1" applyAlignment="1">
      <alignment horizontal="center"/>
    </xf>
    <xf numFmtId="0" fontId="19" fillId="0" borderId="0" xfId="0" applyFont="1"/>
    <xf numFmtId="0" fontId="20" fillId="0" borderId="0" xfId="0" applyFo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9" fontId="17" fillId="0" borderId="8" xfId="0" applyNumberFormat="1" applyFont="1" applyBorder="1" applyAlignment="1">
      <alignment horizontal="center"/>
    </xf>
    <xf numFmtId="9" fontId="17" fillId="0" borderId="10" xfId="0" applyNumberFormat="1" applyFont="1" applyBorder="1" applyAlignment="1">
      <alignment horizontal="center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urcash.ro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urcash.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FC078-3F8A-A740-B9F9-D63A3FE624D9}">
  <dimension ref="B1:I61"/>
  <sheetViews>
    <sheetView topLeftCell="A17" workbookViewId="0">
      <selection activeCell="B50" sqref="B50"/>
    </sheetView>
  </sheetViews>
  <sheetFormatPr baseColWidth="10" defaultRowHeight="16" x14ac:dyDescent="0.2"/>
  <cols>
    <col min="2" max="2" width="34.6640625" customWidth="1"/>
    <col min="6" max="6" width="19.5" customWidth="1"/>
  </cols>
  <sheetData>
    <row r="1" spans="2:7" ht="31" x14ac:dyDescent="0.35">
      <c r="B1" s="8"/>
      <c r="C1" s="8"/>
      <c r="D1" s="8"/>
      <c r="E1" s="8"/>
      <c r="F1" s="7"/>
      <c r="G1" s="8"/>
    </row>
    <row r="2" spans="2:7" ht="31" x14ac:dyDescent="0.35">
      <c r="B2" s="8"/>
      <c r="C2" s="8"/>
      <c r="D2" s="8"/>
      <c r="E2" s="8"/>
      <c r="F2" s="7"/>
      <c r="G2" s="8"/>
    </row>
    <row r="3" spans="2:7" ht="17" thickBot="1" x14ac:dyDescent="0.25">
      <c r="B3" s="9" t="s">
        <v>7</v>
      </c>
      <c r="F3" s="13"/>
      <c r="G3" s="6"/>
    </row>
    <row r="4" spans="2:7" x14ac:dyDescent="0.2">
      <c r="B4" s="72" t="s">
        <v>45</v>
      </c>
      <c r="C4" s="73"/>
      <c r="D4" s="73"/>
      <c r="E4" s="73"/>
      <c r="F4" s="76" t="s">
        <v>13</v>
      </c>
      <c r="G4" s="78" t="s">
        <v>12</v>
      </c>
    </row>
    <row r="5" spans="2:7" ht="17" thickBot="1" x14ac:dyDescent="0.25">
      <c r="B5" s="74"/>
      <c r="C5" s="75"/>
      <c r="D5" s="75"/>
      <c r="E5" s="75"/>
      <c r="F5" s="77"/>
      <c r="G5" s="79"/>
    </row>
    <row r="6" spans="2:7" ht="22" thickTop="1" x14ac:dyDescent="0.25">
      <c r="B6" s="25" t="s">
        <v>14</v>
      </c>
      <c r="C6" s="21"/>
      <c r="D6" s="21"/>
      <c r="E6" s="21"/>
      <c r="F6" s="22"/>
      <c r="G6" s="28"/>
    </row>
    <row r="7" spans="2:7" x14ac:dyDescent="0.2">
      <c r="B7" s="1"/>
      <c r="F7" s="14"/>
      <c r="G7" s="28"/>
    </row>
    <row r="8" spans="2:7" x14ac:dyDescent="0.2">
      <c r="B8" s="1" t="s">
        <v>47</v>
      </c>
      <c r="F8" s="20">
        <v>576777</v>
      </c>
      <c r="G8" s="29"/>
    </row>
    <row r="9" spans="2:7" x14ac:dyDescent="0.2">
      <c r="B9" s="1" t="s">
        <v>46</v>
      </c>
      <c r="F9" s="20">
        <v>145666</v>
      </c>
      <c r="G9" s="29"/>
    </row>
    <row r="10" spans="2:7" ht="19" x14ac:dyDescent="0.25">
      <c r="B10" s="38" t="s">
        <v>29</v>
      </c>
      <c r="C10" s="47"/>
      <c r="D10" s="48"/>
      <c r="E10" s="48"/>
      <c r="F10" s="33">
        <f>F8+F9</f>
        <v>722443</v>
      </c>
      <c r="G10" s="34">
        <f>F10/F10</f>
        <v>1</v>
      </c>
    </row>
    <row r="11" spans="2:7" x14ac:dyDescent="0.2">
      <c r="B11" s="49"/>
      <c r="D11" s="50"/>
      <c r="E11" s="50"/>
      <c r="F11" s="23"/>
      <c r="G11" s="30"/>
    </row>
    <row r="12" spans="2:7" ht="19" x14ac:dyDescent="0.25">
      <c r="B12" s="25" t="s">
        <v>19</v>
      </c>
      <c r="F12" s="20"/>
      <c r="G12" s="31"/>
    </row>
    <row r="13" spans="2:7" x14ac:dyDescent="0.2">
      <c r="B13" s="1" t="s">
        <v>15</v>
      </c>
      <c r="F13" s="20">
        <v>197760</v>
      </c>
      <c r="G13" s="31">
        <f>F13/F10</f>
        <v>0.27373785890374741</v>
      </c>
    </row>
    <row r="14" spans="2:7" x14ac:dyDescent="0.2">
      <c r="B14" s="1" t="s">
        <v>20</v>
      </c>
      <c r="F14" s="20">
        <v>53400</v>
      </c>
      <c r="G14" s="31">
        <f>F14/F10</f>
        <v>7.3915866026800725E-2</v>
      </c>
    </row>
    <row r="15" spans="2:7" x14ac:dyDescent="0.2">
      <c r="B15" s="1" t="s">
        <v>10</v>
      </c>
      <c r="F15" s="20">
        <v>0</v>
      </c>
      <c r="G15" s="31"/>
    </row>
    <row r="16" spans="2:7" ht="19" x14ac:dyDescent="0.25">
      <c r="B16" s="38" t="s">
        <v>30</v>
      </c>
      <c r="C16" s="48"/>
      <c r="D16" s="48"/>
      <c r="E16" s="48"/>
      <c r="F16" s="33">
        <f>SUM(F13:F15)</f>
        <v>251160</v>
      </c>
      <c r="G16" s="35">
        <f>F16/F10</f>
        <v>0.34765372493054814</v>
      </c>
    </row>
    <row r="17" spans="2:7" ht="19" x14ac:dyDescent="0.25">
      <c r="B17" s="27"/>
      <c r="C17" s="50"/>
      <c r="D17" s="50"/>
      <c r="E17" s="50"/>
      <c r="F17" s="23"/>
      <c r="G17" s="32"/>
    </row>
    <row r="18" spans="2:7" ht="19" x14ac:dyDescent="0.25">
      <c r="B18" s="25" t="s">
        <v>21</v>
      </c>
      <c r="C18" s="50"/>
      <c r="D18" s="50"/>
      <c r="E18" s="50"/>
      <c r="F18" s="20"/>
      <c r="G18" s="31"/>
    </row>
    <row r="19" spans="2:7" x14ac:dyDescent="0.2">
      <c r="B19" s="26" t="s">
        <v>51</v>
      </c>
      <c r="C19" s="50"/>
      <c r="D19" s="50"/>
      <c r="E19" s="50"/>
      <c r="F19" s="20">
        <f>5*1200*12</f>
        <v>72000</v>
      </c>
      <c r="G19" s="31">
        <f>F19/F10</f>
        <v>9.9661841833888626E-2</v>
      </c>
    </row>
    <row r="20" spans="2:7" x14ac:dyDescent="0.2">
      <c r="B20" s="26" t="s">
        <v>52</v>
      </c>
      <c r="C20" s="50"/>
      <c r="D20" s="50"/>
      <c r="E20" s="50"/>
      <c r="F20" s="20">
        <v>18600</v>
      </c>
      <c r="G20" s="31">
        <f>F20/F10</f>
        <v>2.5745975807087894E-2</v>
      </c>
    </row>
    <row r="21" spans="2:7" x14ac:dyDescent="0.2">
      <c r="B21" s="26" t="s">
        <v>53</v>
      </c>
      <c r="C21" s="50"/>
      <c r="D21" s="50"/>
      <c r="E21" s="50"/>
      <c r="F21" s="20">
        <f>4*600*12</f>
        <v>28800</v>
      </c>
      <c r="G21" s="31">
        <f>F21/F10</f>
        <v>3.986473673355545E-2</v>
      </c>
    </row>
    <row r="22" spans="2:7" hidden="1" x14ac:dyDescent="0.2">
      <c r="B22" s="26" t="s">
        <v>27</v>
      </c>
      <c r="C22" s="50"/>
      <c r="D22" s="50"/>
      <c r="E22" s="50"/>
      <c r="F22" s="20">
        <v>9200</v>
      </c>
      <c r="G22" s="31"/>
    </row>
    <row r="23" spans="2:7" x14ac:dyDescent="0.2">
      <c r="B23" s="26" t="s">
        <v>28</v>
      </c>
      <c r="F23" s="20">
        <v>2100</v>
      </c>
      <c r="G23" s="51"/>
    </row>
    <row r="24" spans="2:7" x14ac:dyDescent="0.2">
      <c r="B24" s="26" t="s">
        <v>26</v>
      </c>
      <c r="C24" s="50"/>
      <c r="D24" s="50"/>
      <c r="E24" s="50"/>
      <c r="F24" s="20">
        <v>38760</v>
      </c>
      <c r="G24" s="10"/>
    </row>
    <row r="25" spans="2:7" x14ac:dyDescent="0.2">
      <c r="B25" s="26" t="s">
        <v>22</v>
      </c>
      <c r="C25" s="50"/>
      <c r="D25" s="50"/>
      <c r="E25" s="50"/>
      <c r="F25" s="20">
        <v>74640</v>
      </c>
      <c r="G25" s="24"/>
    </row>
    <row r="26" spans="2:7" ht="19" x14ac:dyDescent="0.25">
      <c r="B26" s="38" t="s">
        <v>31</v>
      </c>
      <c r="C26" s="48"/>
      <c r="D26" s="48"/>
      <c r="E26" s="48"/>
      <c r="F26" s="33">
        <f>SUM(F19:F25)</f>
        <v>244100</v>
      </c>
      <c r="G26" s="36">
        <f>F26/F10</f>
        <v>0.33788132766183632</v>
      </c>
    </row>
    <row r="27" spans="2:7" ht="19" x14ac:dyDescent="0.25">
      <c r="B27" s="12"/>
      <c r="F27" s="20"/>
      <c r="G27" s="10"/>
    </row>
    <row r="28" spans="2:7" ht="19" x14ac:dyDescent="0.25">
      <c r="B28" s="39" t="s">
        <v>32</v>
      </c>
      <c r="C28" s="52"/>
      <c r="D28" s="52"/>
      <c r="E28" s="52"/>
      <c r="F28" s="40">
        <f>F10-F16-F26</f>
        <v>227183</v>
      </c>
      <c r="G28" s="41">
        <f>F28/F10</f>
        <v>0.31446494740761555</v>
      </c>
    </row>
    <row r="29" spans="2:7" ht="19" x14ac:dyDescent="0.25">
      <c r="B29" s="11"/>
      <c r="C29" s="50"/>
      <c r="D29" s="50"/>
      <c r="E29" s="50"/>
      <c r="F29" s="23"/>
      <c r="G29" s="24"/>
    </row>
    <row r="30" spans="2:7" ht="19" x14ac:dyDescent="0.25">
      <c r="B30" s="25" t="s">
        <v>33</v>
      </c>
      <c r="F30" s="20"/>
      <c r="G30" s="5"/>
    </row>
    <row r="31" spans="2:7" x14ac:dyDescent="0.2">
      <c r="B31" s="1" t="s">
        <v>36</v>
      </c>
      <c r="F31" s="20">
        <v>29300</v>
      </c>
      <c r="G31" s="30"/>
    </row>
    <row r="32" spans="2:7" x14ac:dyDescent="0.2">
      <c r="B32" s="1" t="s">
        <v>37</v>
      </c>
      <c r="F32" s="20">
        <v>12670</v>
      </c>
      <c r="G32" s="30"/>
    </row>
    <row r="33" spans="2:9" x14ac:dyDescent="0.2">
      <c r="B33" s="1" t="s">
        <v>3</v>
      </c>
      <c r="F33" s="20">
        <v>45600</v>
      </c>
      <c r="G33" s="30"/>
    </row>
    <row r="34" spans="2:9" x14ac:dyDescent="0.2">
      <c r="B34" s="1" t="s">
        <v>1</v>
      </c>
      <c r="F34" s="20">
        <v>3600</v>
      </c>
      <c r="G34" s="30"/>
    </row>
    <row r="35" spans="2:9" x14ac:dyDescent="0.2">
      <c r="B35" s="1" t="s">
        <v>11</v>
      </c>
      <c r="F35" s="20">
        <v>2100</v>
      </c>
      <c r="G35" s="30"/>
    </row>
    <row r="36" spans="2:9" x14ac:dyDescent="0.2">
      <c r="B36" s="1" t="s">
        <v>0</v>
      </c>
      <c r="F36" s="20"/>
      <c r="G36" s="30"/>
    </row>
    <row r="37" spans="2:9" x14ac:dyDescent="0.2">
      <c r="B37" s="1" t="s">
        <v>8</v>
      </c>
      <c r="F37" s="20"/>
      <c r="G37" s="45"/>
    </row>
    <row r="38" spans="2:9" x14ac:dyDescent="0.2">
      <c r="B38" s="1" t="s">
        <v>48</v>
      </c>
      <c r="F38" s="20">
        <v>12700</v>
      </c>
      <c r="G38" s="45"/>
    </row>
    <row r="39" spans="2:9" x14ac:dyDescent="0.2">
      <c r="B39" s="1" t="s">
        <v>2</v>
      </c>
      <c r="F39" s="20"/>
      <c r="G39" s="45"/>
    </row>
    <row r="40" spans="2:9" x14ac:dyDescent="0.2">
      <c r="B40" s="1" t="s">
        <v>4</v>
      </c>
      <c r="F40" s="20"/>
      <c r="G40" s="45"/>
    </row>
    <row r="41" spans="2:9" x14ac:dyDescent="0.2">
      <c r="B41" s="1" t="s">
        <v>35</v>
      </c>
      <c r="F41" s="20">
        <v>11400</v>
      </c>
      <c r="G41" s="45"/>
    </row>
    <row r="42" spans="2:9" x14ac:dyDescent="0.2">
      <c r="B42" s="1" t="s">
        <v>34</v>
      </c>
      <c r="F42" s="20">
        <v>0</v>
      </c>
      <c r="G42" s="45"/>
    </row>
    <row r="43" spans="2:9" x14ac:dyDescent="0.2">
      <c r="B43" s="1" t="s">
        <v>38</v>
      </c>
      <c r="F43" s="20"/>
      <c r="G43" s="45"/>
    </row>
    <row r="44" spans="2:9" ht="19" x14ac:dyDescent="0.25">
      <c r="B44" s="37" t="s">
        <v>39</v>
      </c>
      <c r="C44" s="47"/>
      <c r="D44" s="47"/>
      <c r="E44" s="47"/>
      <c r="F44" s="43">
        <f>SUM(F30:F43)</f>
        <v>117370</v>
      </c>
      <c r="G44" s="35">
        <f>F44/F10</f>
        <v>0.16246264411171538</v>
      </c>
    </row>
    <row r="45" spans="2:9" x14ac:dyDescent="0.2">
      <c r="B45" s="1"/>
      <c r="F45" s="16"/>
      <c r="G45" s="30"/>
    </row>
    <row r="46" spans="2:9" ht="19" x14ac:dyDescent="0.25">
      <c r="B46" s="39" t="s">
        <v>40</v>
      </c>
      <c r="C46" s="53"/>
      <c r="D46" s="53"/>
      <c r="E46" s="53"/>
      <c r="F46" s="42">
        <f>F28-F44</f>
        <v>109813</v>
      </c>
      <c r="G46" s="44">
        <f>F46/F10</f>
        <v>0.15200230329590017</v>
      </c>
    </row>
    <row r="47" spans="2:9" x14ac:dyDescent="0.2">
      <c r="B47" s="1"/>
      <c r="F47" s="17"/>
      <c r="G47" s="30"/>
    </row>
    <row r="48" spans="2:9" x14ac:dyDescent="0.2">
      <c r="B48" s="1" t="s">
        <v>41</v>
      </c>
      <c r="F48" s="20">
        <v>16800</v>
      </c>
      <c r="G48" s="30"/>
      <c r="I48" s="57"/>
    </row>
    <row r="49" spans="2:9" x14ac:dyDescent="0.2">
      <c r="B49" s="1" t="s">
        <v>5</v>
      </c>
      <c r="F49" s="20">
        <v>3400</v>
      </c>
      <c r="G49" s="30"/>
    </row>
    <row r="50" spans="2:9" x14ac:dyDescent="0.2">
      <c r="B50" s="1" t="s">
        <v>50</v>
      </c>
      <c r="F50" s="20">
        <v>-3000</v>
      </c>
      <c r="G50" s="30"/>
    </row>
    <row r="51" spans="2:9" ht="19" x14ac:dyDescent="0.25">
      <c r="B51" s="39" t="s">
        <v>42</v>
      </c>
      <c r="C51" s="54"/>
      <c r="D51" s="54"/>
      <c r="E51" s="54"/>
      <c r="F51" s="42">
        <f>F46-F48-F49+F50</f>
        <v>86613</v>
      </c>
      <c r="G51" s="44">
        <f>F51/F10</f>
        <v>0.11988904314942493</v>
      </c>
      <c r="I51" s="56"/>
    </row>
    <row r="52" spans="2:9" x14ac:dyDescent="0.2">
      <c r="B52" s="1"/>
      <c r="F52" s="18"/>
      <c r="G52" s="30"/>
    </row>
    <row r="53" spans="2:9" x14ac:dyDescent="0.2">
      <c r="B53" s="1" t="s">
        <v>43</v>
      </c>
      <c r="F53" s="20">
        <f>F51*16%</f>
        <v>13858.08</v>
      </c>
      <c r="G53" s="30"/>
    </row>
    <row r="54" spans="2:9" x14ac:dyDescent="0.2">
      <c r="B54" s="1" t="s">
        <v>9</v>
      </c>
      <c r="F54" s="15">
        <f>SUM(G54:G54)</f>
        <v>0</v>
      </c>
      <c r="G54" s="30"/>
    </row>
    <row r="55" spans="2:9" ht="19" x14ac:dyDescent="0.25">
      <c r="B55" s="39" t="s">
        <v>44</v>
      </c>
      <c r="C55" s="55"/>
      <c r="D55" s="55"/>
      <c r="E55" s="55"/>
      <c r="F55" s="42">
        <f>F51-F53</f>
        <v>72754.92</v>
      </c>
      <c r="G55" s="44">
        <f>F55/F10</f>
        <v>0.10070679624551694</v>
      </c>
    </row>
    <row r="56" spans="2:9" ht="17" thickBot="1" x14ac:dyDescent="0.25">
      <c r="B56" s="2"/>
      <c r="C56" s="3"/>
      <c r="D56" s="3"/>
      <c r="E56" s="3"/>
      <c r="F56" s="19"/>
      <c r="G56" s="46"/>
    </row>
    <row r="57" spans="2:9" x14ac:dyDescent="0.2">
      <c r="B57" s="60" t="s">
        <v>49</v>
      </c>
      <c r="F57" s="13"/>
    </row>
    <row r="58" spans="2:9" x14ac:dyDescent="0.2">
      <c r="F58" s="13"/>
    </row>
    <row r="59" spans="2:9" x14ac:dyDescent="0.2">
      <c r="B59" s="4" t="s">
        <v>6</v>
      </c>
      <c r="F59" s="13"/>
    </row>
    <row r="60" spans="2:9" x14ac:dyDescent="0.2">
      <c r="F60" s="13"/>
    </row>
    <row r="61" spans="2:9" x14ac:dyDescent="0.2">
      <c r="F61" s="13"/>
    </row>
  </sheetData>
  <mergeCells count="3">
    <mergeCell ref="B4:E5"/>
    <mergeCell ref="F4:F5"/>
    <mergeCell ref="G4:G5"/>
  </mergeCells>
  <hyperlinks>
    <hyperlink ref="B59" r:id="rId1" xr:uid="{93C5FA04-0590-F346-9863-EB81287DB3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58"/>
  <sheetViews>
    <sheetView tabSelected="1" topLeftCell="A6" zoomScale="113" workbookViewId="0">
      <selection activeCell="B26" sqref="B26"/>
    </sheetView>
  </sheetViews>
  <sheetFormatPr baseColWidth="10" defaultColWidth="10.83203125" defaultRowHeight="16" outlineLevelRow="2" x14ac:dyDescent="0.2"/>
  <cols>
    <col min="2" max="2" width="43" customWidth="1"/>
    <col min="6" max="6" width="22.5" style="13" customWidth="1"/>
    <col min="7" max="7" width="14.6640625" customWidth="1"/>
    <col min="8" max="8" width="3.1640625" customWidth="1"/>
    <col min="9" max="9" width="11.5" bestFit="1" customWidth="1"/>
    <col min="10" max="10" width="2.5" customWidth="1"/>
  </cols>
  <sheetData>
    <row r="1" spans="2:9" ht="16" customHeight="1" x14ac:dyDescent="0.35">
      <c r="B1" s="8"/>
      <c r="C1" s="8"/>
      <c r="D1" s="8"/>
      <c r="E1" s="8"/>
      <c r="F1" s="7"/>
      <c r="G1" s="8"/>
    </row>
    <row r="2" spans="2:9" ht="16" customHeight="1" x14ac:dyDescent="0.35">
      <c r="B2" s="8"/>
      <c r="C2" s="8"/>
      <c r="D2" s="8"/>
      <c r="E2" s="8"/>
      <c r="F2" s="7"/>
      <c r="G2" s="8"/>
    </row>
    <row r="3" spans="2:9" ht="17" thickBot="1" x14ac:dyDescent="0.25">
      <c r="B3" s="9" t="s">
        <v>7</v>
      </c>
      <c r="G3" s="6"/>
    </row>
    <row r="4" spans="2:9" x14ac:dyDescent="0.2">
      <c r="B4" s="72" t="s">
        <v>45</v>
      </c>
      <c r="C4" s="73"/>
      <c r="D4" s="73"/>
      <c r="E4" s="73"/>
      <c r="F4" s="76" t="s">
        <v>13</v>
      </c>
      <c r="G4" s="78" t="s">
        <v>12</v>
      </c>
      <c r="I4" s="80">
        <v>0.01</v>
      </c>
    </row>
    <row r="5" spans="2:9" ht="14" customHeight="1" thickBot="1" x14ac:dyDescent="0.25">
      <c r="B5" s="74"/>
      <c r="C5" s="75"/>
      <c r="D5" s="75"/>
      <c r="E5" s="75"/>
      <c r="F5" s="77"/>
      <c r="G5" s="79"/>
      <c r="I5" s="81"/>
    </row>
    <row r="6" spans="2:9" ht="22" customHeight="1" thickTop="1" x14ac:dyDescent="0.25">
      <c r="B6" s="25" t="s">
        <v>14</v>
      </c>
      <c r="C6" s="21"/>
      <c r="D6" s="21"/>
      <c r="E6" s="21"/>
      <c r="F6" s="22"/>
      <c r="G6" s="28"/>
      <c r="I6" s="61"/>
    </row>
    <row r="7" spans="2:9" ht="4" customHeight="1" x14ac:dyDescent="0.2">
      <c r="B7" s="1"/>
      <c r="F7" s="14"/>
      <c r="G7" s="28"/>
      <c r="I7" s="61"/>
    </row>
    <row r="8" spans="2:9" x14ac:dyDescent="0.2">
      <c r="B8" s="1" t="s">
        <v>16</v>
      </c>
      <c r="F8" s="20">
        <v>576777</v>
      </c>
      <c r="G8" s="29"/>
      <c r="I8" s="62">
        <f>F8+F8*I4</f>
        <v>582544.77</v>
      </c>
    </row>
    <row r="9" spans="2:9" x14ac:dyDescent="0.2">
      <c r="B9" s="1" t="s">
        <v>17</v>
      </c>
      <c r="F9" s="20">
        <v>145666</v>
      </c>
      <c r="G9" s="29"/>
      <c r="I9" s="62">
        <f>F9+F9*I4</f>
        <v>147122.66</v>
      </c>
    </row>
    <row r="10" spans="2:9" ht="19" x14ac:dyDescent="0.25">
      <c r="B10" s="38" t="s">
        <v>29</v>
      </c>
      <c r="C10" s="47"/>
      <c r="D10" s="48"/>
      <c r="E10" s="48"/>
      <c r="F10" s="33">
        <f>F8+F9</f>
        <v>722443</v>
      </c>
      <c r="G10" s="34">
        <f>F10/F10</f>
        <v>1</v>
      </c>
      <c r="I10" s="33">
        <f>I8+I9</f>
        <v>729667.43</v>
      </c>
    </row>
    <row r="11" spans="2:9" ht="7" customHeight="1" x14ac:dyDescent="0.2">
      <c r="B11" s="49"/>
      <c r="D11" s="50"/>
      <c r="E11" s="50"/>
      <c r="F11" s="23"/>
      <c r="G11" s="30"/>
      <c r="I11" s="61"/>
    </row>
    <row r="12" spans="2:9" ht="19" x14ac:dyDescent="0.25">
      <c r="B12" s="25" t="s">
        <v>19</v>
      </c>
      <c r="F12" s="20"/>
      <c r="G12" s="31"/>
      <c r="I12" s="61"/>
    </row>
    <row r="13" spans="2:9" x14ac:dyDescent="0.2">
      <c r="B13" s="1" t="s">
        <v>15</v>
      </c>
      <c r="F13" s="20">
        <v>197760</v>
      </c>
      <c r="G13" s="31">
        <f>F13/F10</f>
        <v>0.27373785890374741</v>
      </c>
      <c r="I13" s="62">
        <f>F13-(F13*I4)</f>
        <v>195782.39999999999</v>
      </c>
    </row>
    <row r="14" spans="2:9" x14ac:dyDescent="0.2">
      <c r="B14" s="1" t="s">
        <v>20</v>
      </c>
      <c r="F14" s="20">
        <v>53400</v>
      </c>
      <c r="G14" s="31">
        <f>F14/F10</f>
        <v>7.3915866026800725E-2</v>
      </c>
      <c r="I14" s="62">
        <f>F14-(F14*I4)</f>
        <v>52866</v>
      </c>
    </row>
    <row r="15" spans="2:9" x14ac:dyDescent="0.2">
      <c r="B15" s="1" t="s">
        <v>18</v>
      </c>
      <c r="F15" s="20">
        <v>12400</v>
      </c>
      <c r="G15" s="31">
        <f>F15/F10</f>
        <v>1.7163983871391932E-2</v>
      </c>
      <c r="I15" s="63">
        <f>F15</f>
        <v>12400</v>
      </c>
    </row>
    <row r="16" spans="2:9" x14ac:dyDescent="0.2">
      <c r="B16" s="1" t="s">
        <v>10</v>
      </c>
      <c r="F16" s="20"/>
      <c r="G16" s="31"/>
      <c r="I16" s="61"/>
    </row>
    <row r="17" spans="2:12" ht="19" x14ac:dyDescent="0.25">
      <c r="B17" s="38" t="s">
        <v>30</v>
      </c>
      <c r="C17" s="48"/>
      <c r="D17" s="48"/>
      <c r="E17" s="48"/>
      <c r="F17" s="33">
        <f>F13+F14+F15</f>
        <v>263560</v>
      </c>
      <c r="G17" s="35">
        <f>F17/F10</f>
        <v>0.36481770880194009</v>
      </c>
      <c r="I17" s="33">
        <f>SUM(I13:I15)</f>
        <v>261048.4</v>
      </c>
    </row>
    <row r="18" spans="2:12" ht="9" customHeight="1" x14ac:dyDescent="0.25">
      <c r="B18" s="27"/>
      <c r="C18" s="50"/>
      <c r="D18" s="50"/>
      <c r="E18" s="50"/>
      <c r="F18" s="23"/>
      <c r="G18" s="32"/>
      <c r="I18" s="61"/>
    </row>
    <row r="19" spans="2:12" ht="19" x14ac:dyDescent="0.25">
      <c r="B19" s="25" t="s">
        <v>21</v>
      </c>
      <c r="C19" s="50"/>
      <c r="D19" s="50"/>
      <c r="E19" s="50"/>
      <c r="F19" s="20"/>
      <c r="G19" s="31"/>
      <c r="I19" s="61"/>
      <c r="K19" s="50"/>
      <c r="L19" s="50"/>
    </row>
    <row r="20" spans="2:12" outlineLevel="1" x14ac:dyDescent="0.2">
      <c r="B20" s="26" t="s">
        <v>23</v>
      </c>
      <c r="C20" s="50"/>
      <c r="D20" s="50"/>
      <c r="E20" s="50"/>
      <c r="F20" s="20">
        <f>5*1200*12</f>
        <v>72000</v>
      </c>
      <c r="G20" s="31">
        <f>F20/F10</f>
        <v>9.9661841833888626E-2</v>
      </c>
      <c r="I20" s="63">
        <f>F20</f>
        <v>72000</v>
      </c>
      <c r="K20" s="50"/>
      <c r="L20" s="50"/>
    </row>
    <row r="21" spans="2:12" outlineLevel="1" x14ac:dyDescent="0.2">
      <c r="B21" s="26" t="s">
        <v>24</v>
      </c>
      <c r="C21" s="50"/>
      <c r="D21" s="50"/>
      <c r="E21" s="50"/>
      <c r="F21" s="20">
        <v>18600</v>
      </c>
      <c r="G21" s="31">
        <f>F21/F10</f>
        <v>2.5745975807087894E-2</v>
      </c>
      <c r="I21" s="63">
        <f t="shared" ref="I21:I26" si="0">F21</f>
        <v>18600</v>
      </c>
      <c r="K21" s="50"/>
      <c r="L21" s="50"/>
    </row>
    <row r="22" spans="2:12" outlineLevel="1" x14ac:dyDescent="0.2">
      <c r="B22" s="26" t="s">
        <v>25</v>
      </c>
      <c r="C22" s="50"/>
      <c r="D22" s="50"/>
      <c r="E22" s="50"/>
      <c r="F22" s="20">
        <f>4*600*12</f>
        <v>28800</v>
      </c>
      <c r="G22" s="31">
        <f>F22/F10</f>
        <v>3.986473673355545E-2</v>
      </c>
      <c r="I22" s="63">
        <f t="shared" si="0"/>
        <v>28800</v>
      </c>
      <c r="K22" s="50"/>
      <c r="L22" s="50"/>
    </row>
    <row r="23" spans="2:12" outlineLevel="1" x14ac:dyDescent="0.2">
      <c r="B23" s="26" t="s">
        <v>27</v>
      </c>
      <c r="C23" s="50"/>
      <c r="D23" s="50"/>
      <c r="E23" s="50"/>
      <c r="F23" s="20">
        <v>9200</v>
      </c>
      <c r="G23" s="31"/>
      <c r="I23" s="63">
        <f t="shared" si="0"/>
        <v>9200</v>
      </c>
      <c r="K23" s="50"/>
      <c r="L23" s="50"/>
    </row>
    <row r="24" spans="2:12" outlineLevel="1" x14ac:dyDescent="0.2">
      <c r="B24" s="26" t="s">
        <v>28</v>
      </c>
      <c r="F24" s="20">
        <v>2100</v>
      </c>
      <c r="G24" s="51"/>
      <c r="I24" s="63">
        <f t="shared" si="0"/>
        <v>2100</v>
      </c>
      <c r="K24" s="50"/>
      <c r="L24" s="50"/>
    </row>
    <row r="25" spans="2:12" outlineLevel="1" x14ac:dyDescent="0.2">
      <c r="B25" s="26" t="s">
        <v>26</v>
      </c>
      <c r="C25" s="50"/>
      <c r="D25" s="50"/>
      <c r="E25" s="50"/>
      <c r="F25" s="20">
        <v>38760</v>
      </c>
      <c r="G25" s="10"/>
      <c r="I25" s="63">
        <f t="shared" si="0"/>
        <v>38760</v>
      </c>
      <c r="K25" s="50"/>
      <c r="L25" s="50"/>
    </row>
    <row r="26" spans="2:12" outlineLevel="1" x14ac:dyDescent="0.2">
      <c r="B26" s="26" t="s">
        <v>22</v>
      </c>
      <c r="C26" s="50"/>
      <c r="D26" s="50"/>
      <c r="E26" s="50"/>
      <c r="F26" s="20">
        <v>74640</v>
      </c>
      <c r="G26" s="24"/>
      <c r="I26" s="63">
        <f t="shared" si="0"/>
        <v>74640</v>
      </c>
      <c r="K26" s="50"/>
      <c r="L26" s="50"/>
    </row>
    <row r="27" spans="2:12" ht="19" x14ac:dyDescent="0.25">
      <c r="B27" s="38" t="s">
        <v>31</v>
      </c>
      <c r="C27" s="48"/>
      <c r="D27" s="48"/>
      <c r="E27" s="48"/>
      <c r="F27" s="33">
        <f>SUM(F20:F26)</f>
        <v>244100</v>
      </c>
      <c r="G27" s="36">
        <f>F27/F10</f>
        <v>0.33788132766183632</v>
      </c>
      <c r="I27" s="58">
        <f>F27-F27*I4</f>
        <v>241659</v>
      </c>
      <c r="K27" s="70"/>
      <c r="L27" s="50"/>
    </row>
    <row r="28" spans="2:12" ht="11" customHeight="1" x14ac:dyDescent="0.25">
      <c r="B28" s="12"/>
      <c r="F28" s="20"/>
      <c r="G28" s="10"/>
      <c r="I28" s="61"/>
      <c r="K28" s="70"/>
      <c r="L28" s="50"/>
    </row>
    <row r="29" spans="2:12" ht="19" x14ac:dyDescent="0.25">
      <c r="B29" s="39" t="s">
        <v>32</v>
      </c>
      <c r="C29" s="52"/>
      <c r="D29" s="52"/>
      <c r="E29" s="52"/>
      <c r="F29" s="40">
        <f>F10-F17-F27</f>
        <v>214783</v>
      </c>
      <c r="G29" s="41">
        <f>F29/F10</f>
        <v>0.29730096353622359</v>
      </c>
      <c r="I29" s="40">
        <f>I10-I17-I27</f>
        <v>226960.03000000003</v>
      </c>
      <c r="K29" s="67">
        <f>(I29-F29)/F29</f>
        <v>5.6694570799365074E-2</v>
      </c>
      <c r="L29" s="50"/>
    </row>
    <row r="30" spans="2:12" ht="8" customHeight="1" x14ac:dyDescent="0.25">
      <c r="B30" s="11"/>
      <c r="C30" s="50"/>
      <c r="D30" s="50"/>
      <c r="E30" s="50"/>
      <c r="F30" s="23"/>
      <c r="G30" s="24"/>
      <c r="I30" s="61"/>
      <c r="K30" s="68"/>
      <c r="L30" s="50"/>
    </row>
    <row r="31" spans="2:12" ht="19" x14ac:dyDescent="0.25">
      <c r="B31" s="25" t="s">
        <v>33</v>
      </c>
      <c r="F31" s="20"/>
      <c r="G31" s="5"/>
      <c r="I31" s="61"/>
      <c r="K31" s="68"/>
      <c r="L31" s="50"/>
    </row>
    <row r="32" spans="2:12" ht="19" hidden="1" outlineLevel="1" x14ac:dyDescent="0.25">
      <c r="B32" s="1" t="s">
        <v>36</v>
      </c>
      <c r="F32" s="20">
        <v>59200</v>
      </c>
      <c r="G32" s="30"/>
      <c r="I32" s="61"/>
      <c r="K32" s="68"/>
      <c r="L32" s="50"/>
    </row>
    <row r="33" spans="2:12" ht="19" hidden="1" outlineLevel="1" x14ac:dyDescent="0.25">
      <c r="B33" s="1" t="s">
        <v>37</v>
      </c>
      <c r="F33" s="20">
        <v>12670</v>
      </c>
      <c r="G33" s="30"/>
      <c r="I33" s="61"/>
      <c r="K33" s="68"/>
      <c r="L33" s="50"/>
    </row>
    <row r="34" spans="2:12" ht="19" hidden="1" outlineLevel="1" x14ac:dyDescent="0.25">
      <c r="B34" s="1" t="s">
        <v>3</v>
      </c>
      <c r="F34" s="20">
        <v>45600</v>
      </c>
      <c r="G34" s="30"/>
      <c r="I34" s="61"/>
      <c r="K34" s="68"/>
      <c r="L34" s="50"/>
    </row>
    <row r="35" spans="2:12" ht="19" hidden="1" outlineLevel="1" x14ac:dyDescent="0.25">
      <c r="B35" s="1" t="s">
        <v>1</v>
      </c>
      <c r="F35" s="15">
        <v>3600</v>
      </c>
      <c r="G35" s="30"/>
      <c r="I35" s="61"/>
      <c r="K35" s="68"/>
      <c r="L35" s="50"/>
    </row>
    <row r="36" spans="2:12" ht="19" hidden="1" outlineLevel="1" x14ac:dyDescent="0.25">
      <c r="B36" s="1" t="s">
        <v>11</v>
      </c>
      <c r="F36" s="15">
        <v>2100</v>
      </c>
      <c r="G36" s="30"/>
      <c r="I36" s="61"/>
      <c r="K36" s="68"/>
      <c r="L36" s="50"/>
    </row>
    <row r="37" spans="2:12" ht="19" hidden="1" outlineLevel="1" x14ac:dyDescent="0.25">
      <c r="B37" s="1" t="s">
        <v>0</v>
      </c>
      <c r="F37" s="15">
        <f t="shared" ref="F37:F43" si="1">SUM(G37:G37)</f>
        <v>0</v>
      </c>
      <c r="G37" s="30"/>
      <c r="I37" s="61"/>
      <c r="K37" s="68"/>
      <c r="L37" s="50"/>
    </row>
    <row r="38" spans="2:12" ht="19" hidden="1" outlineLevel="1" x14ac:dyDescent="0.25">
      <c r="B38" s="1" t="s">
        <v>8</v>
      </c>
      <c r="F38" s="15">
        <f t="shared" si="1"/>
        <v>0</v>
      </c>
      <c r="G38" s="45"/>
      <c r="I38" s="61"/>
      <c r="K38" s="68"/>
      <c r="L38" s="50"/>
    </row>
    <row r="39" spans="2:12" ht="19" hidden="1" outlineLevel="1" x14ac:dyDescent="0.25">
      <c r="B39" s="1" t="s">
        <v>2</v>
      </c>
      <c r="F39" s="15">
        <f t="shared" si="1"/>
        <v>0</v>
      </c>
      <c r="G39" s="45"/>
      <c r="I39" s="61"/>
      <c r="K39" s="68"/>
      <c r="L39" s="50"/>
    </row>
    <row r="40" spans="2:12" ht="19" hidden="1" outlineLevel="1" x14ac:dyDescent="0.25">
      <c r="B40" s="1" t="s">
        <v>4</v>
      </c>
      <c r="F40" s="15">
        <f t="shared" si="1"/>
        <v>0</v>
      </c>
      <c r="G40" s="45"/>
      <c r="I40" s="61"/>
      <c r="K40" s="68"/>
      <c r="L40" s="50"/>
    </row>
    <row r="41" spans="2:12" ht="19" hidden="1" outlineLevel="1" x14ac:dyDescent="0.25">
      <c r="B41" s="1" t="s">
        <v>35</v>
      </c>
      <c r="F41" s="15">
        <f t="shared" si="1"/>
        <v>0</v>
      </c>
      <c r="G41" s="45"/>
      <c r="I41" s="61"/>
      <c r="K41" s="68"/>
      <c r="L41" s="50"/>
    </row>
    <row r="42" spans="2:12" ht="19" hidden="1" outlineLevel="1" x14ac:dyDescent="0.25">
      <c r="B42" s="1" t="s">
        <v>34</v>
      </c>
      <c r="F42" s="15">
        <f t="shared" si="1"/>
        <v>0</v>
      </c>
      <c r="G42" s="45"/>
      <c r="I42" s="61"/>
      <c r="K42" s="68"/>
      <c r="L42" s="50"/>
    </row>
    <row r="43" spans="2:12" ht="19" hidden="1" outlineLevel="1" x14ac:dyDescent="0.25">
      <c r="B43" s="1" t="s">
        <v>38</v>
      </c>
      <c r="F43" s="15">
        <f t="shared" si="1"/>
        <v>0</v>
      </c>
      <c r="G43" s="45"/>
      <c r="I43" s="61"/>
      <c r="K43" s="68"/>
      <c r="L43" s="50"/>
    </row>
    <row r="44" spans="2:12" ht="19" collapsed="1" x14ac:dyDescent="0.25">
      <c r="B44" s="37" t="s">
        <v>39</v>
      </c>
      <c r="C44" s="47"/>
      <c r="D44" s="47"/>
      <c r="E44" s="47"/>
      <c r="F44" s="43">
        <f>SUM(F31:F43)</f>
        <v>123170</v>
      </c>
      <c r="G44" s="35">
        <f>F44/F10</f>
        <v>0.1704909591483342</v>
      </c>
      <c r="I44" s="64">
        <f>F44</f>
        <v>123170</v>
      </c>
      <c r="K44" s="68"/>
      <c r="L44" s="50"/>
    </row>
    <row r="45" spans="2:12" ht="19" x14ac:dyDescent="0.25">
      <c r="B45" s="1"/>
      <c r="F45" s="16"/>
      <c r="G45" s="30"/>
      <c r="I45" s="61"/>
      <c r="K45" s="68"/>
      <c r="L45" s="50"/>
    </row>
    <row r="46" spans="2:12" ht="19" x14ac:dyDescent="0.25">
      <c r="B46" s="39" t="s">
        <v>40</v>
      </c>
      <c r="C46" s="53"/>
      <c r="D46" s="53"/>
      <c r="E46" s="53"/>
      <c r="F46" s="42">
        <f>F29-F44</f>
        <v>91613</v>
      </c>
      <c r="G46" s="44">
        <f>F46/F10</f>
        <v>0.12681000438788942</v>
      </c>
      <c r="I46" s="42">
        <f>I29-I44</f>
        <v>103790.03000000003</v>
      </c>
      <c r="K46" s="69">
        <f>(I46-F46)/F46</f>
        <v>0.13291814480477693</v>
      </c>
      <c r="L46" s="50"/>
    </row>
    <row r="47" spans="2:12" ht="6" customHeight="1" x14ac:dyDescent="0.25">
      <c r="B47" s="1"/>
      <c r="F47" s="17"/>
      <c r="G47" s="30"/>
      <c r="I47" s="61"/>
      <c r="K47" s="68"/>
      <c r="L47" s="50"/>
    </row>
    <row r="48" spans="2:12" ht="19" hidden="1" outlineLevel="2" x14ac:dyDescent="0.25">
      <c r="B48" s="1" t="s">
        <v>41</v>
      </c>
      <c r="F48" s="20">
        <v>16800</v>
      </c>
      <c r="G48" s="30"/>
      <c r="I48" s="63">
        <f>F48</f>
        <v>16800</v>
      </c>
      <c r="K48" s="68"/>
      <c r="L48" s="50"/>
    </row>
    <row r="49" spans="2:13" ht="19" hidden="1" outlineLevel="2" x14ac:dyDescent="0.25">
      <c r="B49" s="1" t="s">
        <v>5</v>
      </c>
      <c r="F49" s="15">
        <f>SUM(G49:G49)</f>
        <v>0</v>
      </c>
      <c r="G49" s="30"/>
      <c r="I49" s="61"/>
      <c r="K49" s="68"/>
      <c r="L49" s="50"/>
    </row>
    <row r="50" spans="2:13" ht="19" hidden="1" outlineLevel="2" x14ac:dyDescent="0.25">
      <c r="B50" s="1" t="s">
        <v>50</v>
      </c>
      <c r="F50" s="15"/>
      <c r="G50" s="30"/>
      <c r="I50" s="61"/>
      <c r="K50" s="68"/>
      <c r="L50" s="50"/>
    </row>
    <row r="51" spans="2:13" ht="19" collapsed="1" x14ac:dyDescent="0.25">
      <c r="B51" s="39" t="s">
        <v>42</v>
      </c>
      <c r="C51" s="54"/>
      <c r="D51" s="54"/>
      <c r="E51" s="54"/>
      <c r="F51" s="42">
        <f>F46-F48-F49</f>
        <v>74813</v>
      </c>
      <c r="G51" s="44">
        <f>F51/F10</f>
        <v>0.10355557462664874</v>
      </c>
      <c r="I51" s="65">
        <f>I46-I48</f>
        <v>86990.030000000028</v>
      </c>
      <c r="K51" s="69">
        <f>(I51-F51)/F51</f>
        <v>0.16276623046796718</v>
      </c>
      <c r="L51" s="50"/>
      <c r="M51" s="59"/>
    </row>
    <row r="52" spans="2:13" ht="6" customHeight="1" x14ac:dyDescent="0.25">
      <c r="B52" s="1"/>
      <c r="F52" s="18"/>
      <c r="G52" s="30"/>
      <c r="I52" s="61"/>
      <c r="K52" s="68"/>
      <c r="L52" s="50"/>
    </row>
    <row r="53" spans="2:13" ht="19" x14ac:dyDescent="0.25">
      <c r="B53" s="1" t="s">
        <v>43</v>
      </c>
      <c r="F53" s="20">
        <f>F51*16%</f>
        <v>11970.08</v>
      </c>
      <c r="G53" s="30"/>
      <c r="I53" s="65">
        <f>I51*16%</f>
        <v>13918.404800000004</v>
      </c>
      <c r="K53" s="68"/>
      <c r="L53" s="50"/>
    </row>
    <row r="54" spans="2:13" ht="19" x14ac:dyDescent="0.25">
      <c r="B54" s="1" t="s">
        <v>9</v>
      </c>
      <c r="F54" s="15">
        <f>SUM(G54:G54)</f>
        <v>0</v>
      </c>
      <c r="G54" s="30"/>
      <c r="I54" s="61"/>
      <c r="K54" s="68"/>
      <c r="L54" s="50"/>
    </row>
    <row r="55" spans="2:13" ht="19" x14ac:dyDescent="0.25">
      <c r="B55" s="39" t="s">
        <v>44</v>
      </c>
      <c r="C55" s="55"/>
      <c r="D55" s="55"/>
      <c r="E55" s="55"/>
      <c r="F55" s="42">
        <f>F51-F53</f>
        <v>62842.92</v>
      </c>
      <c r="G55" s="44">
        <f>F55/F10</f>
        <v>8.6986682686384945E-2</v>
      </c>
      <c r="I55" s="64">
        <f>I51-I53</f>
        <v>73071.625200000024</v>
      </c>
      <c r="K55" s="69">
        <f>(I55-F55)/F55</f>
        <v>0.1627662304679672</v>
      </c>
      <c r="L55" s="50"/>
    </row>
    <row r="56" spans="2:13" ht="7" customHeight="1" thickBot="1" x14ac:dyDescent="0.25">
      <c r="B56" s="2"/>
      <c r="C56" s="3"/>
      <c r="D56" s="3"/>
      <c r="E56" s="3"/>
      <c r="F56" s="19"/>
      <c r="G56" s="46"/>
      <c r="I56" s="66"/>
      <c r="K56" s="70"/>
      <c r="L56" s="50"/>
    </row>
    <row r="57" spans="2:13" x14ac:dyDescent="0.2">
      <c r="K57" s="71"/>
    </row>
    <row r="58" spans="2:13" x14ac:dyDescent="0.2">
      <c r="B58" s="4" t="s">
        <v>6</v>
      </c>
      <c r="K58" s="71"/>
    </row>
  </sheetData>
  <mergeCells count="4">
    <mergeCell ref="B4:E5"/>
    <mergeCell ref="F4:F5"/>
    <mergeCell ref="G4:G5"/>
    <mergeCell ref="I4:I5"/>
  </mergeCells>
  <phoneticPr fontId="7" type="noConversion"/>
  <hyperlinks>
    <hyperlink ref="B58" r:id="rId1" xr:uid="{482E370C-2640-6741-BC92-AA39348096D7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Model</vt:lpstr>
      <vt:lpstr>Simulari</vt:lpstr>
    </vt:vector>
  </TitlesOfParts>
  <Manager/>
  <Company>Burcash Training &amp; Coaching SRL</Company>
  <LinksUpToDate>false</LinksUpToDate>
  <SharedDoc>false</SharedDoc>
  <HyperlinkBase>www.burcash.ro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P&amp;L firma comert</dc:title>
  <dc:subject/>
  <dc:creator>Eusebiu</dc:creator>
  <cp:keywords/>
  <dc:description/>
  <cp:lastModifiedBy>Eusebiu Burcas</cp:lastModifiedBy>
  <dcterms:created xsi:type="dcterms:W3CDTF">2015-07-04T04:00:12Z</dcterms:created>
  <dcterms:modified xsi:type="dcterms:W3CDTF">2025-05-27T12:28:41Z</dcterms:modified>
  <cp:category/>
</cp:coreProperties>
</file>